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anaamorimferreira/Documents/Aulas 2018-19/IAA 2019/Tabela resumo dos dados 2019/"/>
    </mc:Choice>
  </mc:AlternateContent>
  <xr:revisionPtr revIDLastSave="0" documentId="13_ncr:1_{21346830-E082-C647-8B2A-350A72FCB34E}" xr6:coauthVersionLast="43" xr6:coauthVersionMax="43" xr10:uidLastSave="{00000000-0000-0000-0000-000000000000}"/>
  <bookViews>
    <workbookView xWindow="0" yWindow="960" windowWidth="25600" windowHeight="12640" tabRatio="500" xr2:uid="{00000000-000D-0000-FFFF-FFFF00000000}"/>
  </bookViews>
  <sheets>
    <sheet name="Chl a Luz Branca" sheetId="2" r:id="rId1"/>
    <sheet name="Chl a Luz vermelha" sheetId="7" r:id="rId2"/>
    <sheet name="Ficocianina Luz Branca" sheetId="8" r:id="rId3"/>
    <sheet name="Ficocianina Luz Vermelha" sheetId="3" r:id="rId4"/>
    <sheet name="Biomassa Luz branca" sheetId="4" r:id="rId5"/>
    <sheet name="Biomassa Luz vermelha" sheetId="6" r:id="rId6"/>
  </sheets>
  <definedNames>
    <definedName name="_xlnm.Print_Area" localSheetId="4">'Biomassa Luz branca'!$A$1:$H$13</definedName>
    <definedName name="_xlnm.Print_Area" localSheetId="5">'Biomassa Luz vermelha'!$A$1:$H$14</definedName>
    <definedName name="_xlnm.Print_Area" localSheetId="0">'Chl a Luz Branca'!$A$1:$J$7</definedName>
    <definedName name="_xlnm.Print_Area" localSheetId="1">'Chl a Luz vermelha'!$A$1:$J$9</definedName>
    <definedName name="_xlnm.Print_Area" localSheetId="2">'Ficocianina Luz Branca'!$A$1:$L$9</definedName>
    <definedName name="_xlnm.Print_Area" localSheetId="3">'Ficocianina Luz Vermelha'!$A$1:$L$9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8" l="1"/>
  <c r="L4" i="8"/>
  <c r="L5" i="8"/>
  <c r="L6" i="8"/>
  <c r="L7" i="8"/>
  <c r="L8" i="8"/>
  <c r="L9" i="8"/>
  <c r="L2" i="8"/>
  <c r="L3" i="3"/>
  <c r="L4" i="3"/>
  <c r="L5" i="3"/>
  <c r="L6" i="3"/>
  <c r="L7" i="3"/>
  <c r="L8" i="3"/>
  <c r="L9" i="3"/>
  <c r="L2" i="3"/>
  <c r="K6" i="3" l="1"/>
  <c r="H14" i="6"/>
  <c r="H11" i="6"/>
  <c r="D14" i="6"/>
  <c r="G12" i="6"/>
  <c r="H12" i="6" s="1"/>
  <c r="J5" i="3" l="1"/>
  <c r="K5" i="3"/>
  <c r="H2" i="4" l="1"/>
  <c r="K6" i="8"/>
  <c r="J6" i="3"/>
  <c r="K7" i="3"/>
  <c r="K7" i="8"/>
  <c r="J7" i="3"/>
  <c r="K9" i="3"/>
  <c r="J9" i="3"/>
  <c r="K8" i="3"/>
  <c r="J8" i="3"/>
  <c r="K3" i="3"/>
  <c r="J3" i="3"/>
  <c r="K4" i="3"/>
  <c r="J4" i="3"/>
  <c r="K2" i="3"/>
  <c r="J2" i="3"/>
  <c r="K4" i="8"/>
  <c r="K8" i="8"/>
  <c r="K3" i="8"/>
  <c r="K5" i="8"/>
  <c r="K9" i="8"/>
  <c r="K2" i="8"/>
  <c r="J4" i="8"/>
  <c r="J8" i="8"/>
  <c r="J6" i="8"/>
  <c r="J3" i="8"/>
  <c r="J5" i="8"/>
  <c r="J9" i="8"/>
  <c r="J7" i="8"/>
  <c r="J2" i="8"/>
  <c r="G10" i="6"/>
  <c r="H10" i="6" s="1"/>
  <c r="G13" i="6"/>
  <c r="H13" i="6" s="1"/>
  <c r="G9" i="6"/>
  <c r="H9" i="6" s="1"/>
  <c r="G7" i="6"/>
  <c r="H7" i="6" s="1"/>
  <c r="G6" i="6"/>
  <c r="G3" i="6"/>
  <c r="H3" i="6" s="1"/>
  <c r="G4" i="6"/>
  <c r="H4" i="6" s="1"/>
  <c r="G2" i="6"/>
  <c r="H2" i="6" s="1"/>
  <c r="F14" i="6"/>
  <c r="E14" i="6"/>
  <c r="F8" i="6"/>
  <c r="E8" i="6"/>
  <c r="D8" i="6"/>
  <c r="F5" i="6"/>
  <c r="E5" i="6"/>
  <c r="D5" i="6"/>
  <c r="E13" i="4"/>
  <c r="F13" i="4"/>
  <c r="D13" i="4"/>
  <c r="E8" i="4"/>
  <c r="F8" i="4"/>
  <c r="G8" i="4"/>
  <c r="H8" i="4"/>
  <c r="D8" i="4"/>
  <c r="E5" i="4"/>
  <c r="F5" i="4"/>
  <c r="G5" i="4"/>
  <c r="H5" i="4"/>
  <c r="D5" i="4"/>
  <c r="H3" i="4"/>
  <c r="H4" i="4"/>
  <c r="H6" i="4"/>
  <c r="H7" i="4"/>
  <c r="G12" i="4"/>
  <c r="H12" i="4" s="1"/>
  <c r="G10" i="4"/>
  <c r="H10" i="4" s="1"/>
  <c r="G11" i="4"/>
  <c r="H11" i="4" s="1"/>
  <c r="G9" i="4"/>
  <c r="H9" i="4" s="1"/>
  <c r="G8" i="6" l="1"/>
  <c r="G13" i="4"/>
  <c r="H13" i="4"/>
  <c r="H6" i="6"/>
  <c r="H8" i="6" s="1"/>
  <c r="H5" i="6"/>
  <c r="G5" i="6"/>
  <c r="G14" i="6"/>
  <c r="I7" i="7" l="1"/>
  <c r="J7" i="7" s="1"/>
  <c r="I9" i="7"/>
  <c r="J9" i="7" s="1"/>
  <c r="I5" i="7"/>
  <c r="J5" i="7" s="1"/>
  <c r="I3" i="7"/>
  <c r="J3" i="7" s="1"/>
  <c r="I6" i="7"/>
  <c r="J6" i="7" s="1"/>
  <c r="I8" i="7"/>
  <c r="J8" i="7" s="1"/>
  <c r="I4" i="7"/>
  <c r="J4" i="7" s="1"/>
  <c r="I2" i="7"/>
  <c r="J2" i="7" s="1"/>
  <c r="I7" i="2"/>
  <c r="J7" i="2" s="1"/>
  <c r="I5" i="2"/>
  <c r="J5" i="2" s="1"/>
  <c r="I3" i="2"/>
  <c r="J3" i="2" s="1"/>
  <c r="I6" i="2"/>
  <c r="J6" i="2" s="1"/>
  <c r="I4" i="2"/>
  <c r="J4" i="2" s="1"/>
  <c r="I2" i="2"/>
  <c r="J2" i="2" s="1"/>
</calcChain>
</file>

<file path=xl/sharedStrings.xml><?xml version="1.0" encoding="utf-8"?>
<sst xmlns="http://schemas.openxmlformats.org/spreadsheetml/2006/main" count="141" uniqueCount="36">
  <si>
    <t>Dias desde inoculação</t>
  </si>
  <si>
    <t>Inóculo</t>
  </si>
  <si>
    <t>Amostra/réplica</t>
  </si>
  <si>
    <t>Data de colheita</t>
  </si>
  <si>
    <t>Nº de dias da cultura</t>
  </si>
  <si>
    <t>Vol. filtrado(mL)</t>
  </si>
  <si>
    <t>Volume de Etanol (mL)</t>
  </si>
  <si>
    <t>Fator de Diluição</t>
  </si>
  <si>
    <t>A 750nm</t>
  </si>
  <si>
    <t>A 650 nm</t>
  </si>
  <si>
    <t>Chl a (µg/mL extrato)</t>
  </si>
  <si>
    <t>Chl a (µg/mL cultura)</t>
  </si>
  <si>
    <t xml:space="preserve">G1 </t>
  </si>
  <si>
    <t>(26/03)</t>
  </si>
  <si>
    <t>(02/04)</t>
  </si>
  <si>
    <t>(09/04)</t>
  </si>
  <si>
    <t xml:space="preserve">G2 </t>
  </si>
  <si>
    <t>G2</t>
  </si>
  <si>
    <t>Peso filtro (g)</t>
  </si>
  <si>
    <t>Volume Filtrado (mL)</t>
  </si>
  <si>
    <t>Peso filtro+amostra</t>
  </si>
  <si>
    <t>Peso amostra seca (g)</t>
  </si>
  <si>
    <t>Biomassa (g peso seco/L)</t>
  </si>
  <si>
    <t>G1</t>
  </si>
  <si>
    <t>Média</t>
  </si>
  <si>
    <t>Volume de Tampão (mL)</t>
  </si>
  <si>
    <t>A 620 nm</t>
  </si>
  <si>
    <t>Fico (mg/mL extrato)</t>
  </si>
  <si>
    <t>Fico (mg/mL cultura)</t>
  </si>
  <si>
    <t>Média G2</t>
  </si>
  <si>
    <t>Média G1</t>
  </si>
  <si>
    <t>LVG1</t>
  </si>
  <si>
    <t xml:space="preserve">LVG2 </t>
  </si>
  <si>
    <t xml:space="preserve">LBG1 </t>
  </si>
  <si>
    <t xml:space="preserve">LBG2 </t>
  </si>
  <si>
    <t>Fico (µg/mL cultura)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</si>
</sst>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6" formatCode="0.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/>
      <right style="thin">
        <color rgb="FF505050"/>
      </right>
      <top style="thin">
        <color rgb="FF505050"/>
      </top>
      <bottom/>
      <diagonal/>
    </border>
    <border>
      <left/>
      <right style="thin">
        <color rgb="FF50505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505050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8">
    <xf numFmtId="0" fontId="0" fillId="0" borderId="0" xfId="0"/>
    <xf numFmtId="16" fontId="0" fillId="0" borderId="0" xfId="0" applyNumberFormat="1"/>
    <xf numFmtId="0" fontId="3" fillId="0" borderId="0" xfId="0" applyFont="1"/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4" borderId="1" xfId="0" applyFill="1" applyBorder="1"/>
    <xf numFmtId="0" fontId="0" fillId="0" borderId="1" xfId="0" applyBorder="1" applyAlignment="1">
      <alignment vertical="center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2" borderId="1" xfId="0" applyFill="1" applyBorder="1" applyAlignment="1">
      <alignment vertical="center"/>
    </xf>
    <xf numFmtId="0" fontId="0" fillId="2" borderId="1" xfId="0" applyFill="1" applyBorder="1"/>
    <xf numFmtId="0" fontId="0" fillId="0" borderId="0" xfId="0" applyFill="1"/>
    <xf numFmtId="164" fontId="0" fillId="0" borderId="1" xfId="0" applyNumberFormat="1" applyBorder="1"/>
    <xf numFmtId="165" fontId="0" fillId="0" borderId="1" xfId="0" applyNumberFormat="1" applyBorder="1"/>
    <xf numFmtId="165" fontId="0" fillId="2" borderId="8" xfId="0" applyNumberFormat="1" applyFill="1" applyBorder="1"/>
    <xf numFmtId="165" fontId="0" fillId="2" borderId="1" xfId="0" applyNumberFormat="1" applyFill="1" applyBorder="1"/>
    <xf numFmtId="0" fontId="0" fillId="0" borderId="11" xfId="0" applyBorder="1"/>
    <xf numFmtId="164" fontId="0" fillId="0" borderId="10" xfId="0" applyNumberFormat="1" applyBorder="1"/>
    <xf numFmtId="0" fontId="0" fillId="0" borderId="0" xfId="0" applyFill="1" applyBorder="1"/>
    <xf numFmtId="0" fontId="0" fillId="0" borderId="0" xfId="0" applyFill="1" applyBorder="1" applyAlignment="1"/>
    <xf numFmtId="0" fontId="3" fillId="0" borderId="0" xfId="0" applyFont="1" applyFill="1" applyBorder="1"/>
    <xf numFmtId="16" fontId="3" fillId="0" borderId="0" xfId="0" applyNumberFormat="1" applyFont="1" applyFill="1" applyBorder="1"/>
    <xf numFmtId="16" fontId="0" fillId="0" borderId="0" xfId="0" applyNumberFormat="1" applyFill="1" applyBorder="1"/>
    <xf numFmtId="0" fontId="0" fillId="4" borderId="1" xfId="0" applyFill="1" applyBorder="1" applyAlignment="1">
      <alignment horizontal="center" vertical="center"/>
    </xf>
    <xf numFmtId="16" fontId="3" fillId="4" borderId="1" xfId="0" applyNumberFormat="1" applyFont="1" applyFill="1" applyBorder="1" applyAlignment="1">
      <alignment horizontal="center" vertical="center"/>
    </xf>
    <xf numFmtId="165" fontId="0" fillId="4" borderId="1" xfId="0" applyNumberFormat="1" applyFill="1" applyBorder="1"/>
    <xf numFmtId="0" fontId="0" fillId="0" borderId="2" xfId="0" applyBorder="1" applyAlignment="1">
      <alignment horizontal="center" vertical="center"/>
    </xf>
    <xf numFmtId="0" fontId="0" fillId="5" borderId="8" xfId="0" applyFill="1" applyBorder="1"/>
    <xf numFmtId="165" fontId="0" fillId="3" borderId="1" xfId="0" applyNumberFormat="1" applyFill="1" applyBorder="1"/>
    <xf numFmtId="0" fontId="0" fillId="0" borderId="1" xfId="0" applyBorder="1" applyAlignment="1">
      <alignment horizontal="center" wrapText="1"/>
    </xf>
    <xf numFmtId="166" fontId="0" fillId="0" borderId="0" xfId="0" applyNumberFormat="1"/>
    <xf numFmtId="166" fontId="0" fillId="0" borderId="1" xfId="0" applyNumberFormat="1" applyBorder="1"/>
    <xf numFmtId="0" fontId="4" fillId="0" borderId="0" xfId="0" applyFont="1" applyAlignment="1">
      <alignment wrapText="1"/>
    </xf>
    <xf numFmtId="0" fontId="0" fillId="0" borderId="2" xfId="0" applyBorder="1" applyAlignment="1">
      <alignment vertical="center"/>
    </xf>
    <xf numFmtId="16" fontId="0" fillId="0" borderId="2" xfId="0" applyNumberFormat="1" applyBorder="1" applyAlignment="1">
      <alignment vertical="center"/>
    </xf>
    <xf numFmtId="16" fontId="0" fillId="0" borderId="7" xfId="0" applyNumberForma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1" xfId="0" applyFill="1" applyBorder="1"/>
    <xf numFmtId="165" fontId="0" fillId="6" borderId="1" xfId="0" applyNumberFormat="1" applyFill="1" applyBorder="1"/>
    <xf numFmtId="165" fontId="0" fillId="0" borderId="1" xfId="0" applyNumberFormat="1" applyFill="1" applyBorder="1"/>
    <xf numFmtId="0" fontId="0" fillId="0" borderId="4" xfId="0" applyBorder="1" applyAlignment="1">
      <alignment wrapText="1"/>
    </xf>
    <xf numFmtId="166" fontId="0" fillId="0" borderId="0" xfId="0" applyNumberFormat="1" applyAlignment="1">
      <alignment horizontal="center"/>
    </xf>
    <xf numFmtId="0" fontId="0" fillId="0" borderId="2" xfId="0" applyBorder="1" applyAlignment="1"/>
    <xf numFmtId="0" fontId="0" fillId="7" borderId="1" xfId="0" applyFill="1" applyBorder="1"/>
    <xf numFmtId="0" fontId="0" fillId="7" borderId="1" xfId="0" applyFill="1" applyBorder="1" applyAlignment="1">
      <alignment vertical="center"/>
    </xf>
    <xf numFmtId="0" fontId="0" fillId="0" borderId="4" xfId="0" applyFill="1" applyBorder="1"/>
    <xf numFmtId="0" fontId="0" fillId="0" borderId="1" xfId="0" applyFill="1" applyBorder="1"/>
    <xf numFmtId="0" fontId="0" fillId="7" borderId="6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ont="1" applyFill="1" applyBorder="1" applyAlignment="1">
      <alignment vertical="center"/>
    </xf>
    <xf numFmtId="0" fontId="0" fillId="7" borderId="1" xfId="0" applyFont="1" applyFill="1" applyBorder="1" applyAlignment="1">
      <alignment vertical="center"/>
    </xf>
    <xf numFmtId="0" fontId="0" fillId="7" borderId="1" xfId="0" applyFont="1" applyFill="1" applyBorder="1" applyAlignment="1">
      <alignment horizontal="center" vertical="center"/>
    </xf>
    <xf numFmtId="0" fontId="0" fillId="7" borderId="1" xfId="0" applyFont="1" applyFill="1" applyBorder="1"/>
    <xf numFmtId="0" fontId="0" fillId="7" borderId="8" xfId="0" applyFont="1" applyFill="1" applyBorder="1"/>
    <xf numFmtId="164" fontId="0" fillId="7" borderId="10" xfId="0" applyNumberFormat="1" applyFont="1" applyFill="1" applyBorder="1"/>
    <xf numFmtId="165" fontId="0" fillId="0" borderId="1" xfId="0" applyNumberFormat="1" applyFont="1" applyFill="1" applyBorder="1"/>
    <xf numFmtId="164" fontId="0" fillId="0" borderId="1" xfId="0" applyNumberFormat="1" applyFont="1" applyFill="1" applyBorder="1"/>
    <xf numFmtId="166" fontId="0" fillId="0" borderId="0" xfId="0" applyNumberFormat="1" applyFont="1" applyFill="1"/>
    <xf numFmtId="0" fontId="0" fillId="0" borderId="0" xfId="0" applyFont="1" applyFill="1"/>
    <xf numFmtId="165" fontId="0" fillId="7" borderId="1" xfId="0" applyNumberFormat="1" applyFont="1" applyFill="1" applyBorder="1"/>
    <xf numFmtId="0" fontId="0" fillId="7" borderId="2" xfId="0" applyFont="1" applyFill="1" applyBorder="1" applyAlignment="1"/>
    <xf numFmtId="0" fontId="0" fillId="7" borderId="1" xfId="0" applyFont="1" applyFill="1" applyBorder="1" applyAlignment="1">
      <alignment horizontal="right"/>
    </xf>
    <xf numFmtId="2" fontId="0" fillId="0" borderId="0" xfId="0" applyNumberFormat="1" applyFont="1" applyFill="1"/>
    <xf numFmtId="16" fontId="3" fillId="0" borderId="2" xfId="0" applyNumberFormat="1" applyFont="1" applyBorder="1" applyAlignment="1">
      <alignment horizontal="center" vertical="center"/>
    </xf>
    <xf numFmtId="16" fontId="3" fillId="0" borderId="6" xfId="0" applyNumberFormat="1" applyFont="1" applyBorder="1" applyAlignment="1">
      <alignment horizontal="center" vertical="center"/>
    </xf>
    <xf numFmtId="16" fontId="3" fillId="0" borderId="7" xfId="0" applyNumberFormat="1" applyFont="1" applyBorder="1" applyAlignment="1">
      <alignment horizontal="center" vertical="center"/>
    </xf>
    <xf numFmtId="16" fontId="0" fillId="0" borderId="2" xfId="0" applyNumberFormat="1" applyBorder="1" applyAlignment="1">
      <alignment horizontal="center" vertical="center"/>
    </xf>
    <xf numFmtId="16" fontId="0" fillId="0" borderId="6" xfId="0" applyNumberFormat="1" applyBorder="1" applyAlignment="1">
      <alignment horizontal="center" vertical="center"/>
    </xf>
    <xf numFmtId="16" fontId="0" fillId="0" borderId="7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8"/>
  <sheetViews>
    <sheetView tabSelected="1" zoomScale="96" zoomScaleNormal="96" workbookViewId="0">
      <selection activeCell="D1" sqref="D1"/>
    </sheetView>
  </sheetViews>
  <sheetFormatPr baseColWidth="10" defaultRowHeight="16" x14ac:dyDescent="0.2"/>
  <cols>
    <col min="1" max="1" width="14.83203125" customWidth="1"/>
    <col min="2" max="2" width="19.83203125" customWidth="1"/>
    <col min="3" max="3" width="18.1640625" customWidth="1"/>
    <col min="4" max="4" width="15.1640625" customWidth="1"/>
    <col min="5" max="5" width="20.5" customWidth="1"/>
    <col min="6" max="6" width="15.33203125" customWidth="1"/>
    <col min="7" max="7" width="11.5" customWidth="1"/>
    <col min="8" max="8" width="13" customWidth="1"/>
    <col min="9" max="10" width="18.83203125" customWidth="1"/>
    <col min="11" max="11" width="12.6640625" customWidth="1"/>
    <col min="12" max="12" width="15.83203125" customWidth="1"/>
  </cols>
  <sheetData>
    <row r="1" spans="1:13" ht="49" customHeight="1" x14ac:dyDescent="0.2">
      <c r="A1" s="4" t="s">
        <v>2</v>
      </c>
      <c r="B1" s="4" t="s">
        <v>3</v>
      </c>
      <c r="C1" s="4" t="s">
        <v>4</v>
      </c>
      <c r="D1" s="4" t="s">
        <v>5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10</v>
      </c>
      <c r="J1" s="4" t="s">
        <v>11</v>
      </c>
      <c r="K1" s="4"/>
      <c r="L1" s="39"/>
      <c r="M1" s="42"/>
    </row>
    <row r="2" spans="1:13" x14ac:dyDescent="0.2">
      <c r="A2" s="4" t="s">
        <v>33</v>
      </c>
      <c r="B2" s="4" t="s">
        <v>13</v>
      </c>
      <c r="C2" s="4">
        <v>7</v>
      </c>
      <c r="D2" s="4">
        <v>10</v>
      </c>
      <c r="E2" s="4">
        <v>10</v>
      </c>
      <c r="F2" s="5">
        <v>1</v>
      </c>
      <c r="G2" s="4">
        <v>3.0000000000000001E-3</v>
      </c>
      <c r="H2" s="4">
        <v>0.24299999999999999</v>
      </c>
      <c r="I2" s="4">
        <f t="shared" ref="I2:I6" si="0">11.9*(H2-G2)</f>
        <v>2.8559999999999999</v>
      </c>
      <c r="J2" s="4">
        <f t="shared" ref="J2:J6" si="1">(I2*E2*F2)/(D2*1)</f>
        <v>2.8559999999999999</v>
      </c>
      <c r="K2" s="23"/>
      <c r="L2" s="41"/>
      <c r="M2" s="40"/>
    </row>
    <row r="3" spans="1:13" x14ac:dyDescent="0.2">
      <c r="A3" s="9" t="s">
        <v>34</v>
      </c>
      <c r="B3" s="9" t="s">
        <v>13</v>
      </c>
      <c r="C3" s="10">
        <v>7</v>
      </c>
      <c r="D3" s="10">
        <v>10</v>
      </c>
      <c r="E3" s="10">
        <v>10</v>
      </c>
      <c r="F3" s="5">
        <v>1</v>
      </c>
      <c r="G3" s="4">
        <v>3.0000000000000001E-3</v>
      </c>
      <c r="H3" s="4">
        <v>0.23200000000000001</v>
      </c>
      <c r="I3" s="4">
        <f>11.9*(H3-G3)</f>
        <v>2.7251000000000003</v>
      </c>
      <c r="J3" s="4">
        <f>(I3*E3*F3)/(D3*1)</f>
        <v>2.7251000000000003</v>
      </c>
      <c r="K3" s="23"/>
      <c r="L3" s="41"/>
      <c r="M3" s="40"/>
    </row>
    <row r="4" spans="1:13" x14ac:dyDescent="0.2">
      <c r="A4" s="4" t="s">
        <v>33</v>
      </c>
      <c r="B4" s="4" t="s">
        <v>14</v>
      </c>
      <c r="C4" s="4">
        <v>14</v>
      </c>
      <c r="D4" s="4">
        <v>10</v>
      </c>
      <c r="E4" s="4">
        <v>10</v>
      </c>
      <c r="F4" s="5">
        <v>1</v>
      </c>
      <c r="G4" s="4">
        <v>6.0000000000000001E-3</v>
      </c>
      <c r="H4" s="4">
        <v>0.66900000000000004</v>
      </c>
      <c r="I4" s="4">
        <f t="shared" si="0"/>
        <v>7.8897000000000004</v>
      </c>
      <c r="J4" s="4">
        <f t="shared" si="1"/>
        <v>7.8897000000000004</v>
      </c>
      <c r="K4" s="23"/>
      <c r="L4" s="41"/>
      <c r="M4" s="40"/>
    </row>
    <row r="5" spans="1:13" x14ac:dyDescent="0.2">
      <c r="A5" s="9" t="s">
        <v>34</v>
      </c>
      <c r="B5" s="9" t="s">
        <v>14</v>
      </c>
      <c r="C5" s="10">
        <v>14</v>
      </c>
      <c r="D5" s="10">
        <v>10</v>
      </c>
      <c r="E5" s="10">
        <v>10</v>
      </c>
      <c r="F5" s="5">
        <v>1</v>
      </c>
      <c r="G5" s="4">
        <v>7.0000000000000001E-3</v>
      </c>
      <c r="H5" s="4">
        <v>0.65200000000000002</v>
      </c>
      <c r="I5" s="4">
        <f>11.9*(H5-G5)</f>
        <v>7.6755000000000004</v>
      </c>
      <c r="J5" s="4">
        <f>(I5*E5*F5)/(D5*1)</f>
        <v>7.6755000000000013</v>
      </c>
      <c r="K5" s="23"/>
      <c r="L5" s="41"/>
      <c r="M5" s="40"/>
    </row>
    <row r="6" spans="1:13" x14ac:dyDescent="0.2">
      <c r="A6" s="4" t="s">
        <v>33</v>
      </c>
      <c r="B6" s="6" t="s">
        <v>15</v>
      </c>
      <c r="C6" s="6">
        <v>21</v>
      </c>
      <c r="D6" s="6">
        <v>10</v>
      </c>
      <c r="E6" s="6">
        <v>10</v>
      </c>
      <c r="F6" s="7">
        <v>1</v>
      </c>
      <c r="G6" s="4">
        <v>1.9E-2</v>
      </c>
      <c r="H6" s="4">
        <v>0.94499999999999995</v>
      </c>
      <c r="I6" s="8">
        <f t="shared" si="0"/>
        <v>11.019399999999999</v>
      </c>
      <c r="J6" s="4">
        <f t="shared" si="1"/>
        <v>11.019399999999999</v>
      </c>
      <c r="K6" s="38"/>
      <c r="L6" s="41"/>
      <c r="M6" s="40"/>
    </row>
    <row r="7" spans="1:13" x14ac:dyDescent="0.2">
      <c r="A7" s="9" t="s">
        <v>34</v>
      </c>
      <c r="B7" s="6" t="s">
        <v>15</v>
      </c>
      <c r="C7" s="6">
        <v>21</v>
      </c>
      <c r="D7" s="6">
        <v>10</v>
      </c>
      <c r="E7" s="6">
        <v>10</v>
      </c>
      <c r="F7" s="7">
        <v>1</v>
      </c>
      <c r="G7" s="4">
        <v>1.2999999999999999E-2</v>
      </c>
      <c r="H7" s="4">
        <v>0.91600000000000004</v>
      </c>
      <c r="I7" s="8">
        <f>11.9*(H7-G7)</f>
        <v>10.745700000000001</v>
      </c>
      <c r="J7" s="4">
        <f>(I7*E7*F7)/(D7*1)</f>
        <v>10.745700000000001</v>
      </c>
      <c r="K7" s="38"/>
      <c r="L7" s="41"/>
      <c r="M7" s="40"/>
    </row>
    <row r="8" spans="1:13" x14ac:dyDescent="0.2">
      <c r="A8" s="1"/>
      <c r="B8" s="2"/>
    </row>
    <row r="9" spans="1:13" x14ac:dyDescent="0.2">
      <c r="A9" s="1"/>
      <c r="B9" s="2"/>
    </row>
    <row r="10" spans="1:13" x14ac:dyDescent="0.2">
      <c r="B10" s="2"/>
    </row>
    <row r="15" spans="1:13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3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7"/>
  <sheetViews>
    <sheetView zoomScale="96" zoomScaleNormal="96" workbookViewId="0">
      <selection activeCell="J9" sqref="A1:J9"/>
    </sheetView>
  </sheetViews>
  <sheetFormatPr baseColWidth="10" defaultRowHeight="16" x14ac:dyDescent="0.2"/>
  <cols>
    <col min="1" max="1" width="15.83203125" customWidth="1"/>
    <col min="2" max="2" width="19.1640625" customWidth="1"/>
    <col min="3" max="3" width="18.6640625" customWidth="1"/>
    <col min="4" max="4" width="14.83203125" customWidth="1"/>
    <col min="5" max="5" width="19.6640625" customWidth="1"/>
    <col min="6" max="6" width="14.6640625" customWidth="1"/>
    <col min="7" max="7" width="11.83203125" customWidth="1"/>
    <col min="8" max="8" width="13" customWidth="1"/>
    <col min="9" max="9" width="19.1640625" customWidth="1"/>
    <col min="10" max="10" width="18.83203125" customWidth="1"/>
    <col min="11" max="11" width="12.6640625" customWidth="1"/>
    <col min="12" max="12" width="16.1640625" customWidth="1"/>
  </cols>
  <sheetData>
    <row r="1" spans="1:13" x14ac:dyDescent="0.2">
      <c r="A1" s="11" t="s">
        <v>2</v>
      </c>
      <c r="B1" s="12" t="s">
        <v>3</v>
      </c>
      <c r="C1" s="13" t="s">
        <v>4</v>
      </c>
      <c r="D1" s="12" t="s">
        <v>5</v>
      </c>
      <c r="E1" s="13" t="s">
        <v>6</v>
      </c>
      <c r="F1" s="12" t="s">
        <v>7</v>
      </c>
      <c r="G1" s="12" t="s">
        <v>8</v>
      </c>
      <c r="H1" s="12" t="s">
        <v>9</v>
      </c>
      <c r="I1" s="12" t="s">
        <v>10</v>
      </c>
      <c r="J1" s="12" t="s">
        <v>11</v>
      </c>
      <c r="K1" s="12"/>
      <c r="L1" s="52"/>
      <c r="M1" s="42"/>
    </row>
    <row r="2" spans="1:13" x14ac:dyDescent="0.2">
      <c r="A2" s="36" t="s">
        <v>31</v>
      </c>
      <c r="B2" s="4" t="s">
        <v>13</v>
      </c>
      <c r="C2" s="4">
        <v>7</v>
      </c>
      <c r="D2" s="4">
        <v>10</v>
      </c>
      <c r="E2" s="4">
        <v>10</v>
      </c>
      <c r="F2" s="5">
        <v>1</v>
      </c>
      <c r="G2" s="4">
        <v>7.0000000000000001E-3</v>
      </c>
      <c r="H2" s="4">
        <v>0.25600000000000001</v>
      </c>
      <c r="I2" s="4">
        <f t="shared" ref="I2:I9" si="0">11.9*(H2-G2)</f>
        <v>2.9631000000000003</v>
      </c>
      <c r="J2" s="4">
        <f t="shared" ref="J2:J9" si="1">(I2*E2*F2)/(D2*1)</f>
        <v>2.9631000000000003</v>
      </c>
      <c r="K2" s="4"/>
      <c r="L2" s="53"/>
      <c r="M2" s="53"/>
    </row>
    <row r="3" spans="1:13" x14ac:dyDescent="0.2">
      <c r="A3" s="36" t="s">
        <v>32</v>
      </c>
      <c r="B3" s="9" t="s">
        <v>13</v>
      </c>
      <c r="C3" s="10">
        <v>7</v>
      </c>
      <c r="D3" s="10">
        <v>10</v>
      </c>
      <c r="E3" s="10">
        <v>10</v>
      </c>
      <c r="F3" s="5">
        <v>1</v>
      </c>
      <c r="G3" s="4">
        <v>2E-3</v>
      </c>
      <c r="H3" s="4">
        <v>0.24299999999999999</v>
      </c>
      <c r="I3" s="4">
        <f>11.9*(H3-G3)</f>
        <v>2.8679000000000001</v>
      </c>
      <c r="J3" s="4">
        <f>(I3*E3*F3)/(D3*1)</f>
        <v>2.8679000000000001</v>
      </c>
      <c r="K3" s="4"/>
      <c r="L3" s="53"/>
      <c r="M3" s="53"/>
    </row>
    <row r="4" spans="1:13" x14ac:dyDescent="0.2">
      <c r="A4" s="36" t="s">
        <v>31</v>
      </c>
      <c r="B4" s="4" t="s">
        <v>14</v>
      </c>
      <c r="C4" s="4">
        <v>14</v>
      </c>
      <c r="D4" s="4">
        <v>10</v>
      </c>
      <c r="E4" s="4">
        <v>10</v>
      </c>
      <c r="F4" s="5">
        <v>1</v>
      </c>
      <c r="G4" s="4">
        <v>7.0000000000000001E-3</v>
      </c>
      <c r="H4" s="4">
        <v>0.88800000000000001</v>
      </c>
      <c r="I4" s="4">
        <f t="shared" si="0"/>
        <v>10.4839</v>
      </c>
      <c r="J4" s="4">
        <f t="shared" si="1"/>
        <v>10.4839</v>
      </c>
      <c r="K4" s="4"/>
      <c r="L4" s="53"/>
      <c r="M4" s="53"/>
    </row>
    <row r="5" spans="1:13" x14ac:dyDescent="0.2">
      <c r="A5" s="36" t="s">
        <v>32</v>
      </c>
      <c r="B5" s="9" t="s">
        <v>14</v>
      </c>
      <c r="C5" s="10">
        <v>14</v>
      </c>
      <c r="D5" s="10">
        <v>10</v>
      </c>
      <c r="E5" s="10">
        <v>10</v>
      </c>
      <c r="F5" s="5">
        <v>1</v>
      </c>
      <c r="G5" s="4">
        <v>6.0000000000000001E-3</v>
      </c>
      <c r="H5" s="4">
        <v>0.88700000000000001</v>
      </c>
      <c r="I5" s="4">
        <f>11.9*(H5-G5)</f>
        <v>10.4839</v>
      </c>
      <c r="J5" s="4">
        <f>(I5*E5*F5)/(D5*1)</f>
        <v>10.4839</v>
      </c>
      <c r="K5" s="4"/>
      <c r="L5" s="53"/>
      <c r="M5" s="53"/>
    </row>
    <row r="6" spans="1:13" x14ac:dyDescent="0.2">
      <c r="A6" s="36" t="s">
        <v>31</v>
      </c>
      <c r="B6" s="6" t="s">
        <v>15</v>
      </c>
      <c r="C6" s="6">
        <v>21</v>
      </c>
      <c r="D6" s="6">
        <v>10</v>
      </c>
      <c r="E6" s="6">
        <v>10</v>
      </c>
      <c r="F6" s="5">
        <v>2</v>
      </c>
      <c r="G6" s="4">
        <v>0.01</v>
      </c>
      <c r="H6" s="4">
        <v>0.63</v>
      </c>
      <c r="I6" s="4">
        <f t="shared" si="0"/>
        <v>7.3780000000000001</v>
      </c>
      <c r="J6" s="4">
        <f>(I6*E8*F6)/(D8*1)</f>
        <v>14.756</v>
      </c>
      <c r="K6" s="51"/>
      <c r="L6" s="53"/>
      <c r="M6" s="53"/>
    </row>
    <row r="7" spans="1:13" x14ac:dyDescent="0.2">
      <c r="A7" s="36" t="s">
        <v>32</v>
      </c>
      <c r="B7" s="6" t="s">
        <v>15</v>
      </c>
      <c r="C7" s="6">
        <v>21</v>
      </c>
      <c r="D7" s="6">
        <v>10</v>
      </c>
      <c r="E7" s="6">
        <v>10</v>
      </c>
      <c r="F7" s="5">
        <v>2</v>
      </c>
      <c r="G7" s="4">
        <v>8.0000000000000002E-3</v>
      </c>
      <c r="H7" s="4">
        <v>0.63900000000000001</v>
      </c>
      <c r="I7" s="4">
        <f>11.9*(H7-G7)</f>
        <v>7.5089000000000006</v>
      </c>
      <c r="J7" s="4">
        <f>(I7*E9*F7)/(D9*1)</f>
        <v>15.017799999999999</v>
      </c>
      <c r="K7" s="4"/>
      <c r="L7" s="53"/>
      <c r="M7" s="53"/>
    </row>
    <row r="8" spans="1:13" s="21" customFormat="1" x14ac:dyDescent="0.2">
      <c r="A8" s="59" t="s">
        <v>23</v>
      </c>
      <c r="B8" s="56" t="s">
        <v>15</v>
      </c>
      <c r="C8" s="56">
        <v>21</v>
      </c>
      <c r="D8" s="56">
        <v>10</v>
      </c>
      <c r="E8" s="56">
        <v>10</v>
      </c>
      <c r="F8" s="60">
        <v>1</v>
      </c>
      <c r="G8" s="55">
        <v>2.1999999999999999E-2</v>
      </c>
      <c r="H8" s="55">
        <v>1.29</v>
      </c>
      <c r="I8" s="55">
        <f>11.9*(H8-G8)</f>
        <v>15.0892</v>
      </c>
      <c r="J8" s="55">
        <f>(I8*E8*F8)/(D8*1)</f>
        <v>15.0892</v>
      </c>
      <c r="K8" s="58"/>
      <c r="L8" s="58"/>
    </row>
    <row r="9" spans="1:13" s="21" customFormat="1" x14ac:dyDescent="0.2">
      <c r="A9" s="61" t="s">
        <v>16</v>
      </c>
      <c r="B9" s="56" t="s">
        <v>15</v>
      </c>
      <c r="C9" s="56">
        <v>21</v>
      </c>
      <c r="D9" s="56">
        <v>10</v>
      </c>
      <c r="E9" s="56">
        <v>10</v>
      </c>
      <c r="F9" s="60">
        <v>1</v>
      </c>
      <c r="G9" s="55">
        <v>1.9E-2</v>
      </c>
      <c r="H9" s="55">
        <v>1.2156</v>
      </c>
      <c r="I9" s="55">
        <f t="shared" si="0"/>
        <v>14.239540000000002</v>
      </c>
      <c r="J9" s="55">
        <f t="shared" si="1"/>
        <v>14.239540000000002</v>
      </c>
      <c r="K9" s="58"/>
      <c r="L9" s="58"/>
    </row>
    <row r="13" spans="1:13" x14ac:dyDescent="0.2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3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3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3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</row>
  </sheetData>
  <phoneticPr fontId="5" type="noConversion"/>
  <pageMargins left="0.7" right="0.7" top="0.75" bottom="0.75" header="0.3" footer="0.3"/>
  <pageSetup paperSize="9" orientation="portrait" horizontalDpi="0" verticalDpi="0"/>
  <ignoredErrors>
    <ignoredError sqref="J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0"/>
  <sheetViews>
    <sheetView zoomScaleNormal="100" workbookViewId="0">
      <selection activeCell="L9" sqref="A1:L9"/>
    </sheetView>
  </sheetViews>
  <sheetFormatPr baseColWidth="10" defaultRowHeight="16" x14ac:dyDescent="0.2"/>
  <cols>
    <col min="1" max="1" width="14.33203125" bestFit="1" customWidth="1"/>
    <col min="2" max="2" width="19" customWidth="1"/>
    <col min="3" max="3" width="18.33203125" bestFit="1" customWidth="1"/>
    <col min="4" max="4" width="14.6640625" bestFit="1" customWidth="1"/>
    <col min="5" max="5" width="20.1640625" bestFit="1" customWidth="1"/>
    <col min="6" max="6" width="15" bestFit="1" customWidth="1"/>
    <col min="7" max="7" width="11.83203125" bestFit="1" customWidth="1"/>
    <col min="8" max="8" width="13.6640625" bestFit="1" customWidth="1"/>
    <col min="9" max="9" width="18.6640625" bestFit="1" customWidth="1"/>
    <col min="10" max="10" width="18.5" bestFit="1" customWidth="1"/>
    <col min="11" max="11" width="18.1640625" bestFit="1" customWidth="1"/>
    <col min="12" max="12" width="13.5" customWidth="1"/>
    <col min="13" max="13" width="15.5" customWidth="1"/>
    <col min="14" max="14" width="13.5" bestFit="1" customWidth="1"/>
    <col min="15" max="15" width="36.83203125" bestFit="1" customWidth="1"/>
  </cols>
  <sheetData>
    <row r="1" spans="1:15" x14ac:dyDescent="0.2">
      <c r="A1" s="11" t="s">
        <v>2</v>
      </c>
      <c r="B1" s="12" t="s">
        <v>3</v>
      </c>
      <c r="C1" s="13" t="s">
        <v>4</v>
      </c>
      <c r="D1" s="12" t="s">
        <v>5</v>
      </c>
      <c r="E1" s="13" t="s">
        <v>25</v>
      </c>
      <c r="F1" s="12" t="s">
        <v>7</v>
      </c>
      <c r="G1" s="12" t="s">
        <v>8</v>
      </c>
      <c r="H1" s="26" t="s">
        <v>9</v>
      </c>
      <c r="I1" s="4" t="s">
        <v>26</v>
      </c>
      <c r="J1" s="12" t="s">
        <v>27</v>
      </c>
      <c r="K1" s="12" t="s">
        <v>28</v>
      </c>
      <c r="L1" s="57" t="s">
        <v>35</v>
      </c>
      <c r="M1" s="52"/>
      <c r="N1" s="52"/>
    </row>
    <row r="2" spans="1:15" x14ac:dyDescent="0.2">
      <c r="A2" s="43" t="s">
        <v>12</v>
      </c>
      <c r="B2" s="4" t="s">
        <v>13</v>
      </c>
      <c r="C2" s="4">
        <v>7</v>
      </c>
      <c r="D2" s="4">
        <v>10</v>
      </c>
      <c r="E2" s="4">
        <v>10</v>
      </c>
      <c r="F2" s="5">
        <v>1</v>
      </c>
      <c r="G2" s="4">
        <v>6.0000000000000001E-3</v>
      </c>
      <c r="H2" s="16">
        <v>3.5000000000000003E-2</v>
      </c>
      <c r="I2" s="4">
        <v>4.9000000000000002E-2</v>
      </c>
      <c r="J2" s="27">
        <f>((I2-G2)-0.7*(H2-G2))/7.38</f>
        <v>3.0758807588075884E-3</v>
      </c>
      <c r="K2" s="27">
        <f>(((I2-G2)-0.7*(H2-G2)))*E2*F2/(7.38*D2*1)</f>
        <v>3.0758807588075884E-3</v>
      </c>
      <c r="L2" s="23">
        <f>K2*1000</f>
        <v>3.0758807588075885</v>
      </c>
      <c r="M2" s="22"/>
      <c r="N2" s="40"/>
    </row>
    <row r="3" spans="1:15" x14ac:dyDescent="0.2">
      <c r="A3" s="43" t="s">
        <v>16</v>
      </c>
      <c r="B3" s="9" t="s">
        <v>13</v>
      </c>
      <c r="C3" s="10">
        <v>7</v>
      </c>
      <c r="D3" s="10">
        <v>10</v>
      </c>
      <c r="E3" s="10">
        <v>10</v>
      </c>
      <c r="F3" s="5">
        <v>1</v>
      </c>
      <c r="G3" s="4">
        <v>6.0000000000000001E-3</v>
      </c>
      <c r="H3" s="16">
        <v>3.3000000000000002E-2</v>
      </c>
      <c r="I3" s="4">
        <v>4.5999999999999999E-2</v>
      </c>
      <c r="J3" s="27">
        <f>((I3-G3)-0.7*(H3-G3))/7.38</f>
        <v>2.8590785907859082E-3</v>
      </c>
      <c r="K3" s="27">
        <f>(((I3-G3)-0.7*(H3-G3)))*E3*F3/(7.38*D3*1)</f>
        <v>2.8590785907859082E-3</v>
      </c>
      <c r="L3" s="23">
        <f t="shared" ref="L3:L9" si="0">K3*1000</f>
        <v>2.859078590785908</v>
      </c>
      <c r="M3" s="22"/>
      <c r="N3" s="40"/>
    </row>
    <row r="4" spans="1:15" x14ac:dyDescent="0.2">
      <c r="A4" s="43" t="s">
        <v>12</v>
      </c>
      <c r="B4" s="4" t="s">
        <v>14</v>
      </c>
      <c r="C4" s="4">
        <v>14</v>
      </c>
      <c r="D4" s="4">
        <v>10</v>
      </c>
      <c r="E4" s="4">
        <v>10</v>
      </c>
      <c r="F4" s="5">
        <v>1</v>
      </c>
      <c r="G4" s="4">
        <v>6.0000000000000001E-3</v>
      </c>
      <c r="H4" s="16">
        <v>0.10100000000000001</v>
      </c>
      <c r="I4" s="4">
        <v>0.14799999999999999</v>
      </c>
      <c r="J4" s="27">
        <f t="shared" ref="J4:J9" si="1">((I4-G4)-0.7*(H4-G4))/7.38</f>
        <v>1.0230352303523035E-2</v>
      </c>
      <c r="K4" s="27">
        <f t="shared" ref="K4:K9" si="2">(((I4-G4)-0.7*(H4-G4)))*E4*F4/(7.38*D4*1)</f>
        <v>1.0230352303523036E-2</v>
      </c>
      <c r="L4" s="23">
        <f t="shared" si="0"/>
        <v>10.230352303523036</v>
      </c>
      <c r="M4" s="22"/>
      <c r="N4" s="40"/>
    </row>
    <row r="5" spans="1:15" x14ac:dyDescent="0.2">
      <c r="A5" s="43" t="s">
        <v>16</v>
      </c>
      <c r="B5" s="9" t="s">
        <v>14</v>
      </c>
      <c r="C5" s="10">
        <v>14</v>
      </c>
      <c r="D5" s="10">
        <v>10</v>
      </c>
      <c r="E5" s="10">
        <v>10</v>
      </c>
      <c r="F5" s="5">
        <v>1</v>
      </c>
      <c r="G5" s="4">
        <v>8.9999999999999993E-3</v>
      </c>
      <c r="H5" s="16">
        <v>9.1999999999999998E-2</v>
      </c>
      <c r="I5" s="4">
        <v>0.126</v>
      </c>
      <c r="J5" s="27">
        <f>((I5-G5)-0.7*(H5-G5))/7.38</f>
        <v>7.9810298102981035E-3</v>
      </c>
      <c r="K5" s="27">
        <f>(((I5-G5)-0.7*(H5-G5)))*E5*F5/(7.38*D5*1)</f>
        <v>7.9810298102981035E-3</v>
      </c>
      <c r="L5" s="23">
        <f t="shared" si="0"/>
        <v>7.9810298102981037</v>
      </c>
      <c r="M5" s="22"/>
      <c r="N5" s="40"/>
    </row>
    <row r="6" spans="1:15" x14ac:dyDescent="0.2">
      <c r="A6" s="43" t="s">
        <v>12</v>
      </c>
      <c r="B6" s="6" t="s">
        <v>15</v>
      </c>
      <c r="C6" s="6">
        <v>21</v>
      </c>
      <c r="D6" s="6">
        <v>10</v>
      </c>
      <c r="E6" s="6">
        <v>10</v>
      </c>
      <c r="F6" s="5">
        <v>2</v>
      </c>
      <c r="G6" s="4">
        <v>8.9999999999999993E-3</v>
      </c>
      <c r="H6" s="16">
        <v>7.0000000000000007E-2</v>
      </c>
      <c r="I6" s="4">
        <v>9.1999999999999998E-2</v>
      </c>
      <c r="J6" s="27">
        <f t="shared" si="1"/>
        <v>5.4607046070460708E-3</v>
      </c>
      <c r="K6" s="27">
        <f>((((I6-G6)-0.7*(H6-G6)))*(E8*F6))/(7.38*D8*1)</f>
        <v>1.0921409214092142E-2</v>
      </c>
      <c r="L6" s="23">
        <f t="shared" si="0"/>
        <v>10.921409214092142</v>
      </c>
      <c r="M6" s="22"/>
      <c r="N6" s="40"/>
    </row>
    <row r="7" spans="1:15" x14ac:dyDescent="0.2">
      <c r="A7" s="43" t="s">
        <v>16</v>
      </c>
      <c r="B7" s="6" t="s">
        <v>15</v>
      </c>
      <c r="C7" s="6">
        <v>21</v>
      </c>
      <c r="D7" s="6">
        <v>10</v>
      </c>
      <c r="E7" s="6">
        <v>10</v>
      </c>
      <c r="F7" s="5">
        <v>2</v>
      </c>
      <c r="G7" s="4">
        <v>8.9999999999999993E-3</v>
      </c>
      <c r="H7" s="16">
        <v>6.7000000000000004E-2</v>
      </c>
      <c r="I7" s="4">
        <v>8.7999999999999995E-2</v>
      </c>
      <c r="J7" s="27">
        <f>((I7-G7)-0.7*(H7-G7))/7.38</f>
        <v>5.2032520325203261E-3</v>
      </c>
      <c r="K7" s="27">
        <f>(((I7-G7)-0.7*(H7-G7)))*E9*F7/(7.38*D9*1)</f>
        <v>1.040650406504065E-2</v>
      </c>
      <c r="L7" s="23">
        <f t="shared" si="0"/>
        <v>10.40650406504065</v>
      </c>
      <c r="M7" s="22"/>
      <c r="N7" s="40"/>
    </row>
    <row r="8" spans="1:15" s="71" customFormat="1" x14ac:dyDescent="0.2">
      <c r="A8" s="62" t="s">
        <v>12</v>
      </c>
      <c r="B8" s="63" t="s">
        <v>15</v>
      </c>
      <c r="C8" s="63">
        <v>21</v>
      </c>
      <c r="D8" s="63">
        <v>10</v>
      </c>
      <c r="E8" s="63">
        <v>10</v>
      </c>
      <c r="F8" s="64">
        <v>1</v>
      </c>
      <c r="G8" s="65">
        <v>1.2999999999999999E-2</v>
      </c>
      <c r="H8" s="66">
        <v>0.14899999999999999</v>
      </c>
      <c r="I8" s="65">
        <v>0.21199999999999999</v>
      </c>
      <c r="J8" s="67">
        <f>((I8-G8)-0.7*(H8-G8))/7.38</f>
        <v>1.4065040650406506E-2</v>
      </c>
      <c r="K8" s="67">
        <f>(((I8-G8)-0.7*(H8-G8)))*E8*F8/(7.38*D8*1)</f>
        <v>1.4065040650406506E-2</v>
      </c>
      <c r="L8" s="72">
        <f t="shared" si="0"/>
        <v>14.065040650406505</v>
      </c>
      <c r="M8" s="69"/>
      <c r="N8" s="70"/>
    </row>
    <row r="9" spans="1:15" s="71" customFormat="1" x14ac:dyDescent="0.2">
      <c r="A9" s="62" t="s">
        <v>16</v>
      </c>
      <c r="B9" s="63" t="s">
        <v>15</v>
      </c>
      <c r="C9" s="63">
        <v>21</v>
      </c>
      <c r="D9" s="63">
        <v>10</v>
      </c>
      <c r="E9" s="63">
        <v>10</v>
      </c>
      <c r="F9" s="64">
        <v>1</v>
      </c>
      <c r="G9" s="65">
        <v>1.7999999999999999E-2</v>
      </c>
      <c r="H9" s="66">
        <v>0.14199999999999999</v>
      </c>
      <c r="I9" s="65">
        <v>0.192</v>
      </c>
      <c r="J9" s="67">
        <f t="shared" si="1"/>
        <v>1.1815718157181576E-2</v>
      </c>
      <c r="K9" s="67">
        <f t="shared" si="2"/>
        <v>1.1815718157181576E-2</v>
      </c>
      <c r="L9" s="72">
        <f t="shared" si="0"/>
        <v>11.815718157181577</v>
      </c>
      <c r="M9" s="69"/>
      <c r="N9" s="70"/>
    </row>
    <row r="12" spans="1:15" x14ac:dyDescent="0.2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8"/>
      <c r="L12" s="28"/>
      <c r="M12" s="28"/>
      <c r="N12" s="28"/>
      <c r="O12" s="28"/>
    </row>
    <row r="13" spans="1:15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30"/>
      <c r="O13" s="30"/>
    </row>
    <row r="14" spans="1:15" x14ac:dyDescent="0.2">
      <c r="A14" s="31"/>
      <c r="B14" s="30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30"/>
      <c r="O14" s="30"/>
    </row>
    <row r="15" spans="1:15" x14ac:dyDescent="0.2">
      <c r="A15" s="31"/>
      <c r="B15" s="30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30"/>
      <c r="O15" s="30"/>
    </row>
    <row r="16" spans="1:15" x14ac:dyDescent="0.2">
      <c r="A16" s="32"/>
      <c r="B16" s="30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30"/>
      <c r="O16" s="30"/>
    </row>
    <row r="17" spans="1:15" x14ac:dyDescent="0.2">
      <c r="A17" s="32"/>
      <c r="B17" s="30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30"/>
      <c r="O17" s="30"/>
    </row>
    <row r="18" spans="1:15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8"/>
  <sheetViews>
    <sheetView topLeftCell="G1" zoomScale="117" zoomScaleNormal="117" workbookViewId="0">
      <selection activeCell="L9" sqref="A1:L9"/>
    </sheetView>
  </sheetViews>
  <sheetFormatPr baseColWidth="10" defaultRowHeight="16" x14ac:dyDescent="0.2"/>
  <cols>
    <col min="1" max="1" width="14.33203125" bestFit="1" customWidth="1"/>
    <col min="2" max="2" width="19.33203125" bestFit="1" customWidth="1"/>
    <col min="3" max="3" width="18.33203125" bestFit="1" customWidth="1"/>
    <col min="4" max="4" width="14.6640625" bestFit="1" customWidth="1"/>
    <col min="5" max="5" width="20.1640625" bestFit="1" customWidth="1"/>
    <col min="6" max="6" width="15" bestFit="1" customWidth="1"/>
    <col min="7" max="7" width="11.83203125" bestFit="1" customWidth="1"/>
    <col min="8" max="8" width="13.6640625" bestFit="1" customWidth="1"/>
    <col min="9" max="9" width="18.6640625" bestFit="1" customWidth="1"/>
    <col min="10" max="10" width="18.5" bestFit="1" customWidth="1"/>
    <col min="11" max="11" width="17.6640625" bestFit="1" customWidth="1"/>
    <col min="12" max="12" width="14.5" customWidth="1"/>
    <col min="13" max="13" width="12.83203125" customWidth="1"/>
    <col min="14" max="14" width="16.6640625" customWidth="1"/>
    <col min="15" max="15" width="36.5" bestFit="1" customWidth="1"/>
  </cols>
  <sheetData>
    <row r="1" spans="1:15" x14ac:dyDescent="0.2">
      <c r="A1" s="11" t="s">
        <v>2</v>
      </c>
      <c r="B1" s="12" t="s">
        <v>3</v>
      </c>
      <c r="C1" s="13" t="s">
        <v>4</v>
      </c>
      <c r="D1" s="12" t="s">
        <v>5</v>
      </c>
      <c r="E1" s="13" t="s">
        <v>25</v>
      </c>
      <c r="F1" s="12" t="s">
        <v>7</v>
      </c>
      <c r="G1" s="12" t="s">
        <v>8</v>
      </c>
      <c r="H1" s="26" t="s">
        <v>9</v>
      </c>
      <c r="I1" s="26" t="s">
        <v>26</v>
      </c>
      <c r="J1" s="57" t="s">
        <v>27</v>
      </c>
      <c r="K1" s="57" t="s">
        <v>28</v>
      </c>
      <c r="L1" s="57" t="s">
        <v>35</v>
      </c>
      <c r="M1" s="52"/>
      <c r="N1" s="52"/>
    </row>
    <row r="2" spans="1:15" x14ac:dyDescent="0.2">
      <c r="A2" s="43" t="s">
        <v>12</v>
      </c>
      <c r="B2" s="4" t="s">
        <v>13</v>
      </c>
      <c r="C2" s="4">
        <v>7</v>
      </c>
      <c r="D2" s="4">
        <v>10</v>
      </c>
      <c r="E2" s="4">
        <v>10</v>
      </c>
      <c r="F2" s="5">
        <v>1</v>
      </c>
      <c r="G2" s="4">
        <v>4.0000000000000001E-3</v>
      </c>
      <c r="H2" s="16">
        <v>4.2000000000000003E-2</v>
      </c>
      <c r="I2" s="4">
        <v>5.5E-2</v>
      </c>
      <c r="J2" s="27">
        <f>((I2-G2)-0.7*(H2-G2))/7.38</f>
        <v>3.3062330623306237E-3</v>
      </c>
      <c r="K2" s="27">
        <f>(((I2-G2)-0.7*(H2-G2)))*E2*F2/(7.38*D2*1)</f>
        <v>3.3062330623306237E-3</v>
      </c>
      <c r="L2" s="23">
        <f>K2*1000</f>
        <v>3.3062330623306235</v>
      </c>
      <c r="M2" s="23"/>
      <c r="N2" s="3"/>
    </row>
    <row r="3" spans="1:15" x14ac:dyDescent="0.2">
      <c r="A3" s="43" t="s">
        <v>16</v>
      </c>
      <c r="B3" s="9" t="s">
        <v>13</v>
      </c>
      <c r="C3" s="10">
        <v>7</v>
      </c>
      <c r="D3" s="10">
        <v>10</v>
      </c>
      <c r="E3" s="10">
        <v>10</v>
      </c>
      <c r="F3" s="5">
        <v>1</v>
      </c>
      <c r="G3" s="4">
        <v>5.0000000000000001E-3</v>
      </c>
      <c r="H3" s="16">
        <v>2.9000000000000001E-2</v>
      </c>
      <c r="I3" s="4">
        <v>3.9E-2</v>
      </c>
      <c r="J3" s="27">
        <f>((I3-G3)-0.7*(H3-G3))/7.38</f>
        <v>2.3306233062330628E-3</v>
      </c>
      <c r="K3" s="27">
        <f>(((I3-G3)-0.7*(H3-G3)))*E3*F3/(7.38*D3*1)</f>
        <v>2.3306233062330632E-3</v>
      </c>
      <c r="L3" s="23">
        <f t="shared" ref="L3:L9" si="0">K3*1000</f>
        <v>2.330623306233063</v>
      </c>
      <c r="M3" s="23"/>
      <c r="N3" s="3"/>
    </row>
    <row r="4" spans="1:15" x14ac:dyDescent="0.2">
      <c r="A4" s="43" t="s">
        <v>12</v>
      </c>
      <c r="B4" s="4" t="s">
        <v>14</v>
      </c>
      <c r="C4" s="4">
        <v>14</v>
      </c>
      <c r="D4" s="4">
        <v>10</v>
      </c>
      <c r="E4" s="4">
        <v>10</v>
      </c>
      <c r="F4" s="5">
        <v>1</v>
      </c>
      <c r="G4" s="4">
        <v>0.01</v>
      </c>
      <c r="H4" s="16">
        <v>0.14399999999999999</v>
      </c>
      <c r="I4" s="4">
        <v>0.16600000000000001</v>
      </c>
      <c r="J4" s="27">
        <f t="shared" ref="J4:J9" si="1">((I4-G4)-0.7*(H4-G4))/7.38</f>
        <v>8.4281842818428217E-3</v>
      </c>
      <c r="K4" s="27">
        <f t="shared" ref="K4:K9" si="2">(((I4-G4)-0.7*(H4-G4)))*E4*F4/(7.38*D4*1)</f>
        <v>8.4281842818428217E-3</v>
      </c>
      <c r="L4" s="23">
        <f t="shared" si="0"/>
        <v>8.428184281842821</v>
      </c>
      <c r="M4" s="23"/>
      <c r="N4" s="3"/>
    </row>
    <row r="5" spans="1:15" x14ac:dyDescent="0.2">
      <c r="A5" s="43" t="s">
        <v>16</v>
      </c>
      <c r="B5" s="54" t="s">
        <v>14</v>
      </c>
      <c r="C5" s="10">
        <v>14</v>
      </c>
      <c r="D5" s="10">
        <v>10</v>
      </c>
      <c r="E5" s="10">
        <v>10</v>
      </c>
      <c r="F5" s="5">
        <v>2</v>
      </c>
      <c r="G5" s="4">
        <v>6.0000000000000001E-3</v>
      </c>
      <c r="H5" s="37">
        <v>6.2E-2</v>
      </c>
      <c r="I5" s="4">
        <v>7.4999999999999997E-2</v>
      </c>
      <c r="J5" s="27">
        <f>((I5-G5)-0.7*(H5-G5))/7.38</f>
        <v>4.0379403794037934E-3</v>
      </c>
      <c r="K5" s="27">
        <f>(((I5-G5)-0.7*(H5-G5)))*E5*F5/(7.38*D5*1)</f>
        <v>8.0758807588075868E-3</v>
      </c>
      <c r="L5" s="23">
        <f t="shared" si="0"/>
        <v>8.0758807588075872</v>
      </c>
      <c r="M5" s="23"/>
      <c r="N5" s="3"/>
    </row>
    <row r="6" spans="1:15" x14ac:dyDescent="0.2">
      <c r="A6" s="43" t="s">
        <v>12</v>
      </c>
      <c r="B6" s="6" t="s">
        <v>15</v>
      </c>
      <c r="C6" s="6">
        <v>21</v>
      </c>
      <c r="D6" s="6">
        <v>10</v>
      </c>
      <c r="E6" s="6">
        <v>10</v>
      </c>
      <c r="F6" s="5">
        <v>2</v>
      </c>
      <c r="G6" s="4">
        <v>7.0000000000000001E-3</v>
      </c>
      <c r="H6" s="16">
        <v>0.105</v>
      </c>
      <c r="I6" s="4">
        <v>0.112</v>
      </c>
      <c r="J6" s="27">
        <f>((I6-G6)-0.7*(H6-G6))/7.38</f>
        <v>4.9322493224932254E-3</v>
      </c>
      <c r="K6" s="27">
        <f>(((I6-G6)-0.7*(H6-G6)))*E6*F6/(7.38*D6*1)</f>
        <v>9.8644986449864507E-3</v>
      </c>
      <c r="L6" s="23">
        <f t="shared" si="0"/>
        <v>9.8644986449864511</v>
      </c>
      <c r="M6" s="23"/>
      <c r="N6" s="3"/>
    </row>
    <row r="7" spans="1:15" x14ac:dyDescent="0.2">
      <c r="A7" s="43" t="s">
        <v>16</v>
      </c>
      <c r="B7" s="6" t="s">
        <v>15</v>
      </c>
      <c r="C7" s="6">
        <v>21</v>
      </c>
      <c r="D7" s="6">
        <v>10</v>
      </c>
      <c r="E7" s="6">
        <v>10</v>
      </c>
      <c r="F7" s="5">
        <v>2</v>
      </c>
      <c r="G7" s="4">
        <v>0.01</v>
      </c>
      <c r="H7" s="16">
        <v>0.104</v>
      </c>
      <c r="I7" s="55">
        <v>0.13</v>
      </c>
      <c r="J7" s="27">
        <f>((I7-G7)-0.7*(H7-G7))/7.38</f>
        <v>7.3441734417344189E-3</v>
      </c>
      <c r="K7" s="27">
        <f>((((I7-G7)-0.7*(H7-G7)))*(E9*F7))/(7.38*D9*1)</f>
        <v>1.4688346883468839E-2</v>
      </c>
      <c r="L7" s="23">
        <f t="shared" si="0"/>
        <v>14.688346883468839</v>
      </c>
      <c r="M7" s="23"/>
      <c r="N7" s="3"/>
    </row>
    <row r="8" spans="1:15" s="71" customFormat="1" x14ac:dyDescent="0.2">
      <c r="A8" s="62" t="s">
        <v>16</v>
      </c>
      <c r="B8" s="73" t="s">
        <v>14</v>
      </c>
      <c r="C8" s="74">
        <v>14</v>
      </c>
      <c r="D8" s="74">
        <v>10</v>
      </c>
      <c r="E8" s="74">
        <v>10</v>
      </c>
      <c r="F8" s="64">
        <v>1</v>
      </c>
      <c r="G8" s="65">
        <v>1.2999999999999999E-2</v>
      </c>
      <c r="H8" s="66">
        <v>0.13300000000000001</v>
      </c>
      <c r="I8" s="65">
        <v>0.16700000000000001</v>
      </c>
      <c r="J8" s="67">
        <f t="shared" si="1"/>
        <v>9.485094850948509E-3</v>
      </c>
      <c r="K8" s="67">
        <f t="shared" si="2"/>
        <v>9.485094850948509E-3</v>
      </c>
      <c r="L8" s="72">
        <f t="shared" si="0"/>
        <v>9.4850948509485082</v>
      </c>
      <c r="M8" s="68"/>
      <c r="N8" s="75"/>
    </row>
    <row r="9" spans="1:15" s="71" customFormat="1" x14ac:dyDescent="0.2">
      <c r="A9" s="62" t="s">
        <v>16</v>
      </c>
      <c r="B9" s="63" t="s">
        <v>15</v>
      </c>
      <c r="C9" s="63">
        <v>21</v>
      </c>
      <c r="D9" s="63">
        <v>10</v>
      </c>
      <c r="E9" s="63">
        <v>10</v>
      </c>
      <c r="F9" s="64">
        <v>1</v>
      </c>
      <c r="G9" s="65">
        <v>1.9E-2</v>
      </c>
      <c r="H9" s="66">
        <v>0.21299999999999999</v>
      </c>
      <c r="I9" s="65">
        <v>0.29699999999999999</v>
      </c>
      <c r="J9" s="67">
        <f t="shared" si="1"/>
        <v>1.9268292682926826E-2</v>
      </c>
      <c r="K9" s="67">
        <f t="shared" si="2"/>
        <v>1.9268292682926826E-2</v>
      </c>
      <c r="L9" s="72">
        <f t="shared" si="0"/>
        <v>19.268292682926827</v>
      </c>
      <c r="M9" s="68"/>
      <c r="N9" s="75"/>
    </row>
    <row r="12" spans="1:15" x14ac:dyDescent="0.2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15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30"/>
      <c r="O13" s="30"/>
    </row>
    <row r="14" spans="1:15" x14ac:dyDescent="0.2">
      <c r="A14" s="31"/>
      <c r="B14" s="30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30"/>
    </row>
    <row r="15" spans="1:15" x14ac:dyDescent="0.2">
      <c r="A15" s="31"/>
      <c r="B15" s="30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30"/>
    </row>
    <row r="16" spans="1:15" x14ac:dyDescent="0.2">
      <c r="A16" s="32"/>
      <c r="B16" s="30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30"/>
    </row>
    <row r="17" spans="1:15" x14ac:dyDescent="0.2">
      <c r="A17" s="32"/>
      <c r="B17" s="30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30"/>
    </row>
    <row r="18" spans="1:15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</sheetData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9"/>
  <sheetViews>
    <sheetView zoomScale="90" workbookViewId="0">
      <selection activeCell="H13" sqref="A1:H13"/>
    </sheetView>
  </sheetViews>
  <sheetFormatPr baseColWidth="10" defaultRowHeight="16" x14ac:dyDescent="0.2"/>
  <cols>
    <col min="1" max="1" width="13.6640625" customWidth="1"/>
    <col min="2" max="2" width="11" customWidth="1"/>
    <col min="3" max="3" width="19" customWidth="1"/>
    <col min="4" max="4" width="18.5" customWidth="1"/>
    <col min="5" max="5" width="22.33203125" customWidth="1"/>
    <col min="6" max="6" width="20.1640625" customWidth="1"/>
    <col min="7" max="7" width="22.33203125" customWidth="1"/>
    <col min="8" max="8" width="20.83203125" customWidth="1"/>
  </cols>
  <sheetData>
    <row r="1" spans="1:10" x14ac:dyDescent="0.2">
      <c r="A1" s="4"/>
      <c r="B1" s="4"/>
      <c r="C1" s="20" t="s">
        <v>0</v>
      </c>
      <c r="D1" s="4" t="s">
        <v>18</v>
      </c>
      <c r="E1" s="4" t="s">
        <v>19</v>
      </c>
      <c r="F1" s="4" t="s">
        <v>20</v>
      </c>
      <c r="G1" s="4" t="s">
        <v>21</v>
      </c>
      <c r="H1" s="4" t="s">
        <v>22</v>
      </c>
      <c r="I1" s="17"/>
      <c r="J1" s="17"/>
    </row>
    <row r="2" spans="1:10" x14ac:dyDescent="0.2">
      <c r="A2" s="33" t="s">
        <v>1</v>
      </c>
      <c r="B2" s="34">
        <v>43543</v>
      </c>
      <c r="C2" s="33">
        <v>0</v>
      </c>
      <c r="D2" s="14">
        <v>9.1880000000000003E-2</v>
      </c>
      <c r="E2" s="14">
        <v>20</v>
      </c>
      <c r="F2" s="14">
        <v>0.10213</v>
      </c>
      <c r="G2" s="14">
        <v>1.025E-2</v>
      </c>
      <c r="H2" s="35">
        <f>(G2/E2)*1000</f>
        <v>0.51250000000000007</v>
      </c>
      <c r="I2" s="17"/>
      <c r="J2" s="17"/>
    </row>
    <row r="3" spans="1:10" x14ac:dyDescent="0.2">
      <c r="A3" s="15" t="s">
        <v>23</v>
      </c>
      <c r="B3" s="76">
        <v>43550</v>
      </c>
      <c r="C3" s="82">
        <v>6</v>
      </c>
      <c r="D3" s="4">
        <v>9.1439999999999994E-2</v>
      </c>
      <c r="E3" s="4">
        <v>20</v>
      </c>
      <c r="F3" s="4">
        <v>9.6140000000000003E-2</v>
      </c>
      <c r="G3" s="4">
        <v>4.7000000000000002E-3</v>
      </c>
      <c r="H3" s="23">
        <f t="shared" ref="H3:H7" si="0">(G3/E3)*1000</f>
        <v>0.23500000000000001</v>
      </c>
      <c r="I3" s="17"/>
      <c r="J3" s="17"/>
    </row>
    <row r="4" spans="1:10" x14ac:dyDescent="0.2">
      <c r="A4" s="15" t="s">
        <v>17</v>
      </c>
      <c r="B4" s="77"/>
      <c r="C4" s="83"/>
      <c r="D4" s="4">
        <v>9.196E-2</v>
      </c>
      <c r="E4" s="4">
        <v>20</v>
      </c>
      <c r="F4" s="4">
        <v>9.6420000000000006E-2</v>
      </c>
      <c r="G4" s="4">
        <v>4.4600000000000004E-3</v>
      </c>
      <c r="H4" s="23">
        <f t="shared" si="0"/>
        <v>0.22300000000000003</v>
      </c>
      <c r="I4" s="17"/>
      <c r="J4" s="17"/>
    </row>
    <row r="5" spans="1:10" x14ac:dyDescent="0.2">
      <c r="A5" s="19" t="s">
        <v>24</v>
      </c>
      <c r="B5" s="78"/>
      <c r="C5" s="84"/>
      <c r="D5" s="20">
        <f>AVERAGE(D3:D4)</f>
        <v>9.1700000000000004E-2</v>
      </c>
      <c r="E5" s="20">
        <f t="shared" ref="E5:H5" si="1">AVERAGE(E3:E4)</f>
        <v>20</v>
      </c>
      <c r="F5" s="20">
        <f t="shared" si="1"/>
        <v>9.6280000000000004E-2</v>
      </c>
      <c r="G5" s="20">
        <f t="shared" si="1"/>
        <v>4.5800000000000007E-3</v>
      </c>
      <c r="H5" s="24">
        <f t="shared" si="1"/>
        <v>0.22900000000000004</v>
      </c>
      <c r="I5" s="18"/>
      <c r="J5" s="17"/>
    </row>
    <row r="6" spans="1:10" x14ac:dyDescent="0.2">
      <c r="A6" s="15" t="s">
        <v>23</v>
      </c>
      <c r="B6" s="76">
        <v>43557</v>
      </c>
      <c r="C6" s="82">
        <v>12</v>
      </c>
      <c r="D6" s="4">
        <v>9.1929999999999998E-2</v>
      </c>
      <c r="E6" s="4">
        <v>20</v>
      </c>
      <c r="F6" s="4">
        <v>0.1004</v>
      </c>
      <c r="G6" s="4">
        <v>8.4700000000000001E-3</v>
      </c>
      <c r="H6" s="23">
        <f t="shared" si="0"/>
        <v>0.42349999999999999</v>
      </c>
      <c r="J6" s="17"/>
    </row>
    <row r="7" spans="1:10" x14ac:dyDescent="0.2">
      <c r="A7" s="15" t="s">
        <v>17</v>
      </c>
      <c r="B7" s="77"/>
      <c r="C7" s="83"/>
      <c r="D7" s="4">
        <v>9.2480000000000007E-2</v>
      </c>
      <c r="E7" s="4">
        <v>20</v>
      </c>
      <c r="F7" s="4">
        <v>0.1009</v>
      </c>
      <c r="G7" s="4">
        <v>8.4200000000000004E-3</v>
      </c>
      <c r="H7" s="23">
        <f t="shared" si="0"/>
        <v>0.42100000000000004</v>
      </c>
      <c r="I7" s="17"/>
      <c r="J7" s="17"/>
    </row>
    <row r="8" spans="1:10" x14ac:dyDescent="0.2">
      <c r="A8" s="19" t="s">
        <v>24</v>
      </c>
      <c r="B8" s="78"/>
      <c r="C8" s="84"/>
      <c r="D8" s="20">
        <f>AVERAGE(D6:D7)</f>
        <v>9.2205000000000009E-2</v>
      </c>
      <c r="E8" s="20">
        <f t="shared" ref="E8:H8" si="2">AVERAGE(E6:E7)</f>
        <v>20</v>
      </c>
      <c r="F8" s="20">
        <f t="shared" si="2"/>
        <v>0.10065</v>
      </c>
      <c r="G8" s="20">
        <f t="shared" si="2"/>
        <v>8.4450000000000011E-3</v>
      </c>
      <c r="H8" s="25">
        <f t="shared" si="2"/>
        <v>0.42225000000000001</v>
      </c>
      <c r="I8" s="17"/>
      <c r="J8" s="17"/>
    </row>
    <row r="9" spans="1:10" x14ac:dyDescent="0.2">
      <c r="A9" s="15" t="s">
        <v>23</v>
      </c>
      <c r="B9" s="79">
        <v>43564</v>
      </c>
      <c r="C9" s="85">
        <v>19</v>
      </c>
      <c r="D9" s="4">
        <v>9.3170000000000003E-2</v>
      </c>
      <c r="E9" s="4">
        <v>20</v>
      </c>
      <c r="F9" s="4">
        <v>0.10553</v>
      </c>
      <c r="G9" s="4">
        <f>F9-D9</f>
        <v>1.2359999999999996E-2</v>
      </c>
      <c r="H9" s="23">
        <f>(G9/E9)*1000</f>
        <v>0.61799999999999988</v>
      </c>
      <c r="I9" s="17"/>
      <c r="J9" s="17"/>
    </row>
    <row r="10" spans="1:10" x14ac:dyDescent="0.2">
      <c r="A10" s="15" t="s">
        <v>17</v>
      </c>
      <c r="B10" s="80"/>
      <c r="C10" s="86"/>
      <c r="D10" s="4">
        <v>9.3119999999999994E-2</v>
      </c>
      <c r="E10" s="4">
        <v>20</v>
      </c>
      <c r="F10" s="4">
        <v>0.10507</v>
      </c>
      <c r="G10" s="4">
        <f t="shared" ref="G10:G11" si="3">F10-D10</f>
        <v>1.1950000000000002E-2</v>
      </c>
      <c r="H10" s="23">
        <f t="shared" ref="H10:H12" si="4">(G10/E10)*1000</f>
        <v>0.59750000000000014</v>
      </c>
      <c r="I10" s="17"/>
      <c r="J10" s="17"/>
    </row>
    <row r="11" spans="1:10" x14ac:dyDescent="0.2">
      <c r="A11" s="15" t="s">
        <v>23</v>
      </c>
      <c r="B11" s="80"/>
      <c r="C11" s="86"/>
      <c r="D11" s="4">
        <v>9.2259999999999995E-2</v>
      </c>
      <c r="E11" s="4">
        <v>20</v>
      </c>
      <c r="F11" s="4">
        <v>0.1051</v>
      </c>
      <c r="G11" s="4">
        <f t="shared" si="3"/>
        <v>1.2840000000000004E-2</v>
      </c>
      <c r="H11" s="23">
        <f t="shared" si="4"/>
        <v>0.64200000000000024</v>
      </c>
      <c r="I11" s="17"/>
      <c r="J11" s="17"/>
    </row>
    <row r="12" spans="1:10" x14ac:dyDescent="0.2">
      <c r="A12" s="15" t="s">
        <v>17</v>
      </c>
      <c r="B12" s="80"/>
      <c r="C12" s="86"/>
      <c r="D12" s="4">
        <v>9.1880000000000003E-2</v>
      </c>
      <c r="E12" s="4">
        <v>20</v>
      </c>
      <c r="F12" s="4">
        <v>0.10392</v>
      </c>
      <c r="G12" s="4">
        <f>F12-D12</f>
        <v>1.2039999999999995E-2</v>
      </c>
      <c r="H12" s="23">
        <f t="shared" si="4"/>
        <v>0.60199999999999976</v>
      </c>
      <c r="I12" s="17"/>
      <c r="J12" s="17"/>
    </row>
    <row r="13" spans="1:10" x14ac:dyDescent="0.2">
      <c r="A13" s="20" t="s">
        <v>24</v>
      </c>
      <c r="B13" s="81"/>
      <c r="C13" s="87"/>
      <c r="D13" s="20">
        <f>AVERAGE(D9:D12)</f>
        <v>9.2607500000000009E-2</v>
      </c>
      <c r="E13" s="20">
        <f t="shared" ref="E13:H13" si="5">AVERAGE(E9:E12)</f>
        <v>20</v>
      </c>
      <c r="F13" s="20">
        <f t="shared" si="5"/>
        <v>0.104905</v>
      </c>
      <c r="G13" s="20">
        <f t="shared" si="5"/>
        <v>1.2297499999999999E-2</v>
      </c>
      <c r="H13" s="25">
        <f t="shared" si="5"/>
        <v>0.61487500000000006</v>
      </c>
    </row>
    <row r="19" spans="8:8" x14ac:dyDescent="0.2">
      <c r="H19" s="21"/>
    </row>
  </sheetData>
  <mergeCells count="6">
    <mergeCell ref="B3:B5"/>
    <mergeCell ref="B6:B8"/>
    <mergeCell ref="B9:B13"/>
    <mergeCell ref="C3:C5"/>
    <mergeCell ref="C6:C8"/>
    <mergeCell ref="C9:C13"/>
  </mergeCell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4"/>
  <sheetViews>
    <sheetView workbookViewId="0">
      <selection activeCell="H14" sqref="A1:H14"/>
    </sheetView>
  </sheetViews>
  <sheetFormatPr baseColWidth="10" defaultRowHeight="16" x14ac:dyDescent="0.2"/>
  <cols>
    <col min="1" max="1" width="9.6640625" customWidth="1"/>
    <col min="2" max="2" width="19.6640625" customWidth="1"/>
    <col min="3" max="3" width="20.1640625" customWidth="1"/>
    <col min="4" max="4" width="14.83203125" customWidth="1"/>
    <col min="5" max="5" width="18.83203125" bestFit="1" customWidth="1"/>
    <col min="6" max="6" width="17.5" bestFit="1" customWidth="1"/>
    <col min="7" max="7" width="19.5" bestFit="1" customWidth="1"/>
    <col min="8" max="8" width="22.5" bestFit="1" customWidth="1"/>
  </cols>
  <sheetData>
    <row r="1" spans="1:8" x14ac:dyDescent="0.2">
      <c r="A1" s="4"/>
      <c r="B1" s="4"/>
      <c r="C1" s="20" t="s">
        <v>0</v>
      </c>
      <c r="D1" s="4" t="s">
        <v>18</v>
      </c>
      <c r="E1" s="4" t="s">
        <v>19</v>
      </c>
      <c r="F1" s="4" t="s">
        <v>20</v>
      </c>
      <c r="G1" s="4" t="s">
        <v>21</v>
      </c>
      <c r="H1" s="4" t="s">
        <v>22</v>
      </c>
    </row>
    <row r="2" spans="1:8" x14ac:dyDescent="0.2">
      <c r="A2" s="33" t="s">
        <v>1</v>
      </c>
      <c r="B2" s="34">
        <v>43543</v>
      </c>
      <c r="C2" s="33">
        <v>0</v>
      </c>
      <c r="D2" s="14">
        <v>9.2520000000000005E-2</v>
      </c>
      <c r="E2" s="14">
        <v>10</v>
      </c>
      <c r="F2" s="14">
        <v>9.529E-2</v>
      </c>
      <c r="G2" s="14">
        <f>F2-D2</f>
        <v>2.7699999999999947E-3</v>
      </c>
      <c r="H2" s="35">
        <f>(G2/E2)*1000</f>
        <v>0.27699999999999947</v>
      </c>
    </row>
    <row r="3" spans="1:8" x14ac:dyDescent="0.2">
      <c r="A3" s="15" t="s">
        <v>23</v>
      </c>
      <c r="B3" s="76">
        <v>43550</v>
      </c>
      <c r="C3" s="82">
        <v>6</v>
      </c>
      <c r="D3" s="4">
        <v>9.1480000000000006E-2</v>
      </c>
      <c r="E3" s="4">
        <v>20</v>
      </c>
      <c r="F3" s="4">
        <v>9.6939999999999998E-2</v>
      </c>
      <c r="G3" s="4">
        <f t="shared" ref="G3:G4" si="0">F3-D3</f>
        <v>5.4599999999999926E-3</v>
      </c>
      <c r="H3" s="23">
        <f>(G3/E3)*1000</f>
        <v>0.27299999999999963</v>
      </c>
    </row>
    <row r="4" spans="1:8" x14ac:dyDescent="0.2">
      <c r="A4" s="15" t="s">
        <v>17</v>
      </c>
      <c r="B4" s="77"/>
      <c r="C4" s="83"/>
      <c r="D4" s="4">
        <v>9.1810000000000003E-2</v>
      </c>
      <c r="E4" s="4">
        <v>20</v>
      </c>
      <c r="F4" s="4">
        <v>9.6780000000000005E-2</v>
      </c>
      <c r="G4" s="4">
        <f t="shared" si="0"/>
        <v>4.9700000000000022E-3</v>
      </c>
      <c r="H4" s="23">
        <f t="shared" ref="H4:H7" si="1">(G4/E4)*1000</f>
        <v>0.24850000000000014</v>
      </c>
    </row>
    <row r="5" spans="1:8" x14ac:dyDescent="0.2">
      <c r="A5" s="19" t="s">
        <v>24</v>
      </c>
      <c r="B5" s="78"/>
      <c r="C5" s="84"/>
      <c r="D5" s="20">
        <f>AVERAGE(D3:D4)</f>
        <v>9.1645000000000004E-2</v>
      </c>
      <c r="E5" s="20">
        <f t="shared" ref="E5:H5" si="2">AVERAGE(E3:E4)</f>
        <v>20</v>
      </c>
      <c r="F5" s="20">
        <f t="shared" si="2"/>
        <v>9.6860000000000002E-2</v>
      </c>
      <c r="G5" s="20">
        <f>AVERAGE(G3:G4)</f>
        <v>5.2149999999999974E-3</v>
      </c>
      <c r="H5" s="24">
        <f t="shared" si="2"/>
        <v>0.26074999999999987</v>
      </c>
    </row>
    <row r="6" spans="1:8" x14ac:dyDescent="0.2">
      <c r="A6" s="15" t="s">
        <v>23</v>
      </c>
      <c r="B6" s="76">
        <v>43557</v>
      </c>
      <c r="C6" s="82">
        <v>12</v>
      </c>
      <c r="D6" s="4">
        <v>9.2069999999999999E-2</v>
      </c>
      <c r="E6" s="4">
        <v>20</v>
      </c>
      <c r="F6" s="4">
        <v>0.1038</v>
      </c>
      <c r="G6" s="4">
        <f>F6-D6</f>
        <v>1.1730000000000004E-2</v>
      </c>
      <c r="H6" s="23">
        <f t="shared" si="1"/>
        <v>0.58650000000000024</v>
      </c>
    </row>
    <row r="7" spans="1:8" x14ac:dyDescent="0.2">
      <c r="A7" s="15" t="s">
        <v>17</v>
      </c>
      <c r="B7" s="77"/>
      <c r="C7" s="83"/>
      <c r="D7" s="4">
        <v>9.214E-2</v>
      </c>
      <c r="E7" s="4">
        <v>20</v>
      </c>
      <c r="F7" s="4">
        <v>0.1028</v>
      </c>
      <c r="G7" s="4">
        <f>F7-D7</f>
        <v>1.0660000000000003E-2</v>
      </c>
      <c r="H7" s="23">
        <f t="shared" si="1"/>
        <v>0.53300000000000014</v>
      </c>
    </row>
    <row r="8" spans="1:8" x14ac:dyDescent="0.2">
      <c r="A8" s="19" t="s">
        <v>24</v>
      </c>
      <c r="B8" s="78"/>
      <c r="C8" s="84"/>
      <c r="D8" s="20">
        <f>AVERAGE(D6:D7)</f>
        <v>9.2104999999999992E-2</v>
      </c>
      <c r="E8" s="20">
        <f t="shared" ref="E8:H8" si="3">AVERAGE(E6:E7)</f>
        <v>20</v>
      </c>
      <c r="F8" s="20">
        <f t="shared" si="3"/>
        <v>0.1033</v>
      </c>
      <c r="G8" s="20">
        <f t="shared" si="3"/>
        <v>1.1195000000000004E-2</v>
      </c>
      <c r="H8" s="25">
        <f t="shared" si="3"/>
        <v>0.55975000000000019</v>
      </c>
    </row>
    <row r="9" spans="1:8" x14ac:dyDescent="0.2">
      <c r="A9" s="15" t="s">
        <v>23</v>
      </c>
      <c r="B9" s="44">
        <v>43564</v>
      </c>
      <c r="C9" s="46">
        <v>19</v>
      </c>
      <c r="D9" s="4">
        <v>9.2200000000000004E-2</v>
      </c>
      <c r="E9" s="4">
        <v>20</v>
      </c>
      <c r="F9" s="4">
        <v>0.11114</v>
      </c>
      <c r="G9" s="4">
        <f>F9-D9</f>
        <v>1.8939999999999999E-2</v>
      </c>
      <c r="H9" s="23">
        <f>(G9/E9)*1000</f>
        <v>0.94699999999999995</v>
      </c>
    </row>
    <row r="10" spans="1:8" x14ac:dyDescent="0.2">
      <c r="A10" s="15" t="s">
        <v>23</v>
      </c>
      <c r="B10" s="44">
        <v>43564</v>
      </c>
      <c r="C10" s="46">
        <v>19</v>
      </c>
      <c r="D10" s="4">
        <v>9.2009999999999995E-2</v>
      </c>
      <c r="E10" s="4">
        <v>20</v>
      </c>
      <c r="F10" s="4">
        <v>0.10907</v>
      </c>
      <c r="G10" s="4">
        <f>F10-D10</f>
        <v>1.7060000000000006E-2</v>
      </c>
      <c r="H10" s="23">
        <f>(G10/E10)*1000</f>
        <v>0.8530000000000002</v>
      </c>
    </row>
    <row r="11" spans="1:8" x14ac:dyDescent="0.2">
      <c r="A11" s="48" t="s">
        <v>30</v>
      </c>
      <c r="B11" s="44"/>
      <c r="C11" s="46"/>
      <c r="D11" s="49"/>
      <c r="E11" s="49"/>
      <c r="F11" s="49"/>
      <c r="G11" s="49"/>
      <c r="H11" s="50">
        <f>AVERAGE(H9:H10)</f>
        <v>0.90000000000000013</v>
      </c>
    </row>
    <row r="12" spans="1:8" x14ac:dyDescent="0.2">
      <c r="A12" s="15" t="s">
        <v>17</v>
      </c>
      <c r="B12" s="44">
        <v>43564</v>
      </c>
      <c r="C12" s="46">
        <v>19</v>
      </c>
      <c r="D12" s="4">
        <v>9.1249999999999998E-2</v>
      </c>
      <c r="E12" s="4">
        <v>20</v>
      </c>
      <c r="F12" s="4">
        <v>0.1067</v>
      </c>
      <c r="G12" s="4">
        <f t="shared" ref="G12:G13" si="4">F12-D12</f>
        <v>1.5450000000000005E-2</v>
      </c>
      <c r="H12" s="23">
        <f t="shared" ref="H12:H13" si="5">(G12/E12)*1000</f>
        <v>0.7725000000000003</v>
      </c>
    </row>
    <row r="13" spans="1:8" x14ac:dyDescent="0.2">
      <c r="A13" s="15" t="s">
        <v>17</v>
      </c>
      <c r="B13" s="44">
        <v>43564</v>
      </c>
      <c r="C13" s="46">
        <v>19</v>
      </c>
      <c r="D13" s="4">
        <v>9.2380000000000004E-2</v>
      </c>
      <c r="E13" s="4">
        <v>20</v>
      </c>
      <c r="F13" s="4">
        <v>0.1085</v>
      </c>
      <c r="G13" s="4">
        <f t="shared" si="4"/>
        <v>1.6119999999999995E-2</v>
      </c>
      <c r="H13" s="23">
        <f t="shared" si="5"/>
        <v>0.80599999999999972</v>
      </c>
    </row>
    <row r="14" spans="1:8" x14ac:dyDescent="0.2">
      <c r="A14" s="20" t="s">
        <v>29</v>
      </c>
      <c r="B14" s="45"/>
      <c r="C14" s="47"/>
      <c r="D14" s="20">
        <f>AVERAGE(D9:D13)</f>
        <v>9.196E-2</v>
      </c>
      <c r="E14" s="20">
        <f>AVERAGE(E9:E13)</f>
        <v>20</v>
      </c>
      <c r="F14" s="20">
        <f>AVERAGE(F9:F13)</f>
        <v>0.1088525</v>
      </c>
      <c r="G14" s="20">
        <f>AVERAGE(G9:G13)</f>
        <v>1.6892500000000001E-2</v>
      </c>
      <c r="H14" s="25">
        <f>AVERAGE(H12:H13)</f>
        <v>0.78925000000000001</v>
      </c>
    </row>
  </sheetData>
  <mergeCells count="4">
    <mergeCell ref="B3:B5"/>
    <mergeCell ref="C3:C5"/>
    <mergeCell ref="B6:B8"/>
    <mergeCell ref="C6:C8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Chl a Luz Branca</vt:lpstr>
      <vt:lpstr>Chl a Luz vermelha</vt:lpstr>
      <vt:lpstr>Ficocianina Luz Branca</vt:lpstr>
      <vt:lpstr>Ficocianina Luz Vermelha</vt:lpstr>
      <vt:lpstr>Biomassa Luz branca</vt:lpstr>
      <vt:lpstr>Biomassa Luz vermelha</vt:lpstr>
      <vt:lpstr>'Biomassa Luz branca'!Print_Area</vt:lpstr>
      <vt:lpstr>'Biomassa Luz vermelha'!Print_Area</vt:lpstr>
      <vt:lpstr>'Chl a Luz Branca'!Print_Area</vt:lpstr>
      <vt:lpstr>'Chl a Luz vermelha'!Print_Area</vt:lpstr>
      <vt:lpstr>'Ficocianina Luz Branca'!Print_Area</vt:lpstr>
      <vt:lpstr>'Ficocianina Luz Vermelha'!Print_Area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 do Microsoft Office</dc:creator>
  <cp:lastModifiedBy>Ana de Jesus Branco de Melo de Amorim Ferreira</cp:lastModifiedBy>
  <dcterms:created xsi:type="dcterms:W3CDTF">2019-04-02T09:34:19Z</dcterms:created>
  <dcterms:modified xsi:type="dcterms:W3CDTF">2019-05-24T16:50:18Z</dcterms:modified>
</cp:coreProperties>
</file>